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675"/>
  </bookViews>
  <sheets>
    <sheet name="清单" sheetId="14" r:id="rId1"/>
  </sheets>
  <definedNames>
    <definedName name="_xlnm._FilterDatabase" localSheetId="0" hidden="1">清单!$A$2:$K$60</definedName>
    <definedName name="_xlnm.Print_Area" localSheetId="0">清单!$A$1:$K$42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44CF8DEBFA143E0A09F641E715839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0080" y="153079450"/>
          <a:ext cx="1344295" cy="730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EE1A7CC590A496C9DCE9D05D2F048E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42310" y="154749500"/>
          <a:ext cx="1183640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2" name="ID_CA7EAD2E287C4C3B932C7F0F87275FE7" descr="DSC_0461.JPG"/>
        <xdr:cNvPicPr>
          <a:picLocks noChangeAspect="1"/>
        </xdr:cNvPicPr>
      </xdr:nvPicPr>
      <xdr:blipFill>
        <a:blip r:embed="rId3">
          <a:lum bright="20001"/>
        </a:blip>
        <a:srcRect l="55075" t="45417" r="15617" b="26450"/>
        <a:stretch>
          <a:fillRect/>
        </a:stretch>
      </xdr:blipFill>
      <xdr:spPr>
        <a:xfrm>
          <a:off x="3343275" y="110682405"/>
          <a:ext cx="1171575" cy="746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5" name="ID_D480DD389B26415A805B0D2D76475D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46755" y="113408460"/>
          <a:ext cx="1156970" cy="780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4" name="ID_D690310593F747C9A130B540B09991C4" descr="LJD98R{C8D$]BL@{T1WA8VS_副本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94380" y="111865410"/>
          <a:ext cx="1199515" cy="93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728991DCBA774B8EB0D8D5E51855DD0E"/>
        <xdr:cNvPicPr>
          <a:picLocks noChangeAspect="1"/>
        </xdr:cNvPicPr>
      </xdr:nvPicPr>
      <xdr:blipFill>
        <a:blip r:embed="rId6"/>
        <a:srcRect l="55598"/>
        <a:stretch>
          <a:fillRect/>
        </a:stretch>
      </xdr:blipFill>
      <xdr:spPr>
        <a:xfrm>
          <a:off x="2985770" y="1200785"/>
          <a:ext cx="1320165" cy="99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670283B6101462D87AF5D8B865B59A6"/>
        <xdr:cNvPicPr>
          <a:picLocks noChangeAspect="1"/>
        </xdr:cNvPicPr>
      </xdr:nvPicPr>
      <xdr:blipFill>
        <a:blip r:embed="rId6"/>
        <a:srcRect l="31464" r="35539"/>
        <a:stretch>
          <a:fillRect/>
        </a:stretch>
      </xdr:blipFill>
      <xdr:spPr>
        <a:xfrm>
          <a:off x="3159760" y="2556510"/>
          <a:ext cx="977900" cy="99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0528505B8A9484F851B6FFCF07E273F"/>
        <xdr:cNvPicPr>
          <a:picLocks noChangeAspect="1"/>
        </xdr:cNvPicPr>
      </xdr:nvPicPr>
      <xdr:blipFill>
        <a:blip r:embed="rId7"/>
        <a:srcRect r="4781"/>
        <a:stretch>
          <a:fillRect/>
        </a:stretch>
      </xdr:blipFill>
      <xdr:spPr>
        <a:xfrm>
          <a:off x="2914650" y="4084955"/>
          <a:ext cx="1435735" cy="1080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C39F8FB8A284A228E51265265BA06D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068320" y="6685280"/>
          <a:ext cx="1128395" cy="1120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B79A6F11DB65416BAE7D0852042D9C8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031490" y="9306560"/>
          <a:ext cx="1062990" cy="8248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EABB1FFFDE2245B096777712530CFE9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188970" y="11022330"/>
          <a:ext cx="988695" cy="949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543935109D6F4B7CBC730A01410AEC2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363595" y="13688695"/>
          <a:ext cx="855345" cy="815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852C2B8684284C109DFB25C24E91156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099435" y="16489680"/>
          <a:ext cx="1221105" cy="1213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182BC7B92DDC44128AE572517C5A0BB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101975" y="22012275"/>
          <a:ext cx="94107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3D1F98C8779242A69036D270D92573B7"/>
        <xdr:cNvPicPr>
          <a:picLocks noChangeAspect="1"/>
        </xdr:cNvPicPr>
      </xdr:nvPicPr>
      <xdr:blipFill>
        <a:blip r:embed="rId14">
          <a:clrChange>
            <a:clrFrom>
              <a:srgbClr val="FFFFFB">
                <a:alpha val="100000"/>
              </a:srgbClr>
            </a:clrFrom>
            <a:clrTo>
              <a:srgbClr val="FFFFFB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154680" y="24480520"/>
          <a:ext cx="1068070" cy="930275"/>
        </a:xfrm>
        <a:prstGeom prst="rect">
          <a:avLst/>
        </a:prstGeom>
      </xdr:spPr>
    </xdr:pic>
  </etc:cellImage>
  <etc:cellImage>
    <xdr:pic>
      <xdr:nvPicPr>
        <xdr:cNvPr id="27" name="ID_7A43C86DC2CA472F9857580751C5DCD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84575" y="25942925"/>
          <a:ext cx="713740" cy="1604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C5731E5B75814D298B41517D4B97828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54375" y="27824430"/>
          <a:ext cx="855345" cy="815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8A3E676CAEA142FD871CB7E565A9F96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955925" y="29890720"/>
          <a:ext cx="1357630" cy="1917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B5043C2449B54A22AC4F937FA75FBC0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013710" y="33230185"/>
          <a:ext cx="1266190" cy="1052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8EC95486D55F49D0A0474D6982973E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200400" y="35746055"/>
          <a:ext cx="833755" cy="1883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1C1163E929C2415AA9DD228A9647CA0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60700" y="37754560"/>
          <a:ext cx="1244600" cy="11868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B45E1FC85B684C5FBC426DDF2D52947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093720" y="39760525"/>
          <a:ext cx="1470025" cy="1087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742451C285E745C29DCF41BF826F51B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411220" y="41318180"/>
          <a:ext cx="517525" cy="815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C1DD585224842AE8967ADDA6FA9FD6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022600" y="43440985"/>
          <a:ext cx="1369060" cy="817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68AA7048DD9E4D6A841DE015CB60C78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082290" y="45582840"/>
          <a:ext cx="1330960" cy="1760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C00989AFD0AB4AE5AE719CA12A44D9F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042285" y="48602265"/>
          <a:ext cx="1230630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1BAE6DE420734D63843F213756100A0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013710" y="50692685"/>
          <a:ext cx="1266190" cy="1052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7E47375D0354499AA22E2D130B5B722B" descr="QQ截图2018112814500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156585" y="53117115"/>
          <a:ext cx="927735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17A65DBB43B749DFA56DAB4E92BB2DAF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172460" y="54328060"/>
          <a:ext cx="1391285" cy="1402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70FF6C2A2C074253A7A4B98A334D39D6" descr="95674"/>
        <xdr:cNvPicPr>
          <a:picLocks noChangeAspect="1"/>
        </xdr:cNvPicPr>
      </xdr:nvPicPr>
      <xdr:blipFill>
        <a:blip r:embed="rId2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22421" t="61929" r="32187" b="7143"/>
        <a:stretch>
          <a:fillRect/>
        </a:stretch>
      </xdr:blipFill>
      <xdr:spPr>
        <a:xfrm flipH="1">
          <a:off x="3068955" y="55991125"/>
          <a:ext cx="1090295" cy="6534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8" name="ID_FCCA558102054C179B64B7D9A00080A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26460" y="57303035"/>
          <a:ext cx="509270" cy="962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63C50305FC3F40BAB48F1200F062F3F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082925" y="58587005"/>
          <a:ext cx="1480820" cy="1402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F7AD0F6D5D53417BA0E0E76FD8D9EEE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084195" y="64706500"/>
          <a:ext cx="1143635" cy="72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D33E8AF0D72A48E29769F947AC3E5EE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172460" y="65906650"/>
          <a:ext cx="1042670" cy="1326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DF4E13A068A9486BAAE6D57BFFA6284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263900" y="67768470"/>
          <a:ext cx="841375" cy="928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18939C01F4514D7C9C35D1C4E63B84CC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997835" y="69390260"/>
          <a:ext cx="1278890" cy="880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C6D11AE0598343A8852D28729D97179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177540" y="71043800"/>
          <a:ext cx="908050" cy="547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E1E7E2976CAA48D28DBACB0C31167FA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082290" y="72267445"/>
          <a:ext cx="1481455" cy="1402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09333E97448C46188B666F3E4AAD4B9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368040" y="73876535"/>
          <a:ext cx="991870" cy="10648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<sst xmlns="http://schemas.openxmlformats.org/spreadsheetml/2006/main" count="267" uniqueCount="142">
  <si>
    <t>产后母婴医学保健中心配套家具设施清单</t>
  </si>
  <si>
    <t>序号</t>
  </si>
  <si>
    <t>分布位置</t>
  </si>
  <si>
    <t>产品名称</t>
  </si>
  <si>
    <t>参考图片</t>
  </si>
  <si>
    <t>规格型号（W*D*H)</t>
  </si>
  <si>
    <t>数量</t>
  </si>
  <si>
    <t>单位</t>
  </si>
  <si>
    <t>单价</t>
  </si>
  <si>
    <t>总价</t>
  </si>
  <si>
    <t>材质说明</t>
  </si>
  <si>
    <t>更优方案</t>
  </si>
  <si>
    <t>家属休闲区</t>
  </si>
  <si>
    <t>艺术沙发</t>
  </si>
  <si>
    <t>3人位</t>
  </si>
  <si>
    <t>套</t>
  </si>
  <si>
    <t xml:space="preserve">一、主要材料及厚度说明：
1、面料：采用优质医用抗菌皮，
2、海绵：采用优质阻燃高弹海绵，
3、内框架：采用优质实木框架，                                                          
4、踢脚：采用优质橡木实木。  </t>
  </si>
  <si>
    <t>组合茶几</t>
  </si>
  <si>
    <t>φ600
椭圆1200*600</t>
  </si>
  <si>
    <t xml:space="preserve">一、主要材料及厚度说明：
1、材质：E0级中纤板基材，厚16mm；
二、结构/配置：
1、台面+圆柱脚；                                                                                                                                                                                                                                                                                                                                                                                                                                                                                                    
三、工艺/其它说明： 
1、喷优质环保油漆。   </t>
  </si>
  <si>
    <t>洽谈桌</t>
  </si>
  <si>
    <t>看样</t>
  </si>
  <si>
    <t>张</t>
  </si>
  <si>
    <t>一、主要材料及厚度说明：
1、台面材质：E0级中纤板基材；
2、台面厚度：台面板厚25mm；
二、结构/配置：
1、台面+支撑钢架； 
三、工艺/其它说明： 
1、台面喷优质环保油漆                                                                                                                                                                                             2、钢架采用焊接、精细打磨成型，抗菌粉末静电喷涂。</t>
  </si>
  <si>
    <t>洽谈椅</t>
  </si>
  <si>
    <t>单人位</t>
  </si>
  <si>
    <t xml:space="preserve">一、主要材料及厚度说明：
1、面料：采用优质医用抗菌皮，
2、海绵：采用优质阻燃高弹海绵，
3、框架：优质钢架，采用焊接、精细打磨成型，抗菌粉末静电喷涂。                                                           </t>
  </si>
  <si>
    <t>定制书柜</t>
  </si>
  <si>
    <t>2400*420*2000</t>
  </si>
  <si>
    <t>组</t>
  </si>
  <si>
    <t>一、主要材料及厚度说明：
1、材质：E0级中纤板基材；
二、结构/配置：
1、按科室要求定制，包含异形储物柜/储物格、造型柜门等                                                                                                                                                                                                                                                                                                                                                                                                                                                                                                   
三、工艺/其它说明： 
1、钢化烤漆
2、耐气候老化、尺寸稳定、抗变形；表面经过九次打磨、上底漆、烘干、抛光高温烤制而成；不开裂、不变形，耐划、耐热、耐污、防褪色，环保性能好。
3、颜色鲜艳，容易清洁与打理。
4、边缘设计圆弧板，无棱角</t>
  </si>
  <si>
    <t>医护办公室</t>
  </si>
  <si>
    <t>定制办公组合柜</t>
  </si>
  <si>
    <t>2800W*420/600D*750/2580H</t>
  </si>
  <si>
    <t>一、主要材料及厚度说明：                                    
1、材质：E0级实木颗粒板基材； 
2、厚度：台面板厚25mm，其余厚16mm；                                                          
二、结构/配置：                                          
1、台面+方管支撑钢架+单门单抽柜+吊主机架；                                                         
三、五金配件：                                                            
1、锁、三节缓冲导轨、阻尼门铰、拉手；                                                             
四、工艺/其它说明：                                            
1、全自动PVC封边工艺：台面板厚2.0mm，其余厚1.0mm；
2、钢架采用焊接、精细打磨成型，抗菌粉末静电喷涂。</t>
  </si>
  <si>
    <t>定制展示柜</t>
  </si>
  <si>
    <t>一、主要材料及厚度说明：                                    
1、材质：E0级实木颗粒板基材；
2、厚度：层板厚25mm；其余厚16mm；                                                      
二、结构/配置：                                          
1、上为开放层板，下掩门；
2、根据科室需求定制；                                                           
三、五金配件：                                                            
1、阻尼门铰、锁、拉手等；                                                                                                                     
四、工艺/其它说明：                                              
1、全自动PVC封边工艺厚1.0mm。</t>
  </si>
  <si>
    <t>婴儿沐浴游泳</t>
  </si>
  <si>
    <t>洗婴台</t>
  </si>
  <si>
    <t>7300*800*850                                 （具体尺寸以实际量尺为准）</t>
  </si>
  <si>
    <t>米</t>
  </si>
  <si>
    <t>台面：12.7mm复合型人造石台面，弧形转角，带上挡水及前挡水槽；具有耐气候老化、尺寸稳定、抗变形；门板：双面钢化烤漆，表面经过九次打磨、上底漆、烘干、抛光高温烤制而成；不开裂、不变形，耐划、耐热、耐污、防褪色，环保性能好。颜色鲜艳，容易清洁与打理；钢架：全龙骨1.2mm冷轧方管钢架支撑，经打磨、除锈、防氧化、静电喷粉、高温锔炉等工序处理。所有钢架离地100mm安装，便于地面走水管，防水、防潮、符合院感要求；拉手：可选内凹型不锈钢拉手，可选硅胶软体拉手，安全，美观；游泳台两侧转角位设计圆弧板，无棱角，且较台面内缩20mm，环保、安全。含婴儿打包、拆包台，台面均有挡边防跌落。</t>
  </si>
  <si>
    <t xml:space="preserve">洗婴池   </t>
  </si>
  <si>
    <t xml:space="preserve">   外径：910W*520D*370H                 内径：800W*420D*170H                          （具体尺寸以实际量尺为准）</t>
  </si>
  <si>
    <t>产品选用6mm加厚优质双面亚克力板材，较之市面上常见的单面亚克力泳池，双面亚克力里外如一，双面抛光，具有水晶般的透明度，透光率在92%以上，光线柔和、视觉清晰；有极佳的耐候性、较高的表面硬度和表面光泽，以及较好的耐高温性能；耐磨性与铝材接近，稳定性好，耐多种化学品腐蚀；采用最先进的制作工艺，整个产品一次成型。</t>
  </si>
  <si>
    <t xml:space="preserve">游泳池
</t>
  </si>
  <si>
    <t>外径:800W*690D*620H
内径:700W*590D*545H                       （具体尺寸以实际量尺为准）</t>
  </si>
  <si>
    <t>产品选用6mm加厚进口双面雅克力板材，较之市面上常见的
单面雅克力泳池，双面雅克力里外如一，双面抛光，防老
化，防腐蚀，光泽度远超过同类产品;采用最先进的制作工
艺，整个产品一次成型。独有的圆弧型池身，7厘米飞边，
产品尺寸突破最大极限，完全满足大宝宝的游泳空间</t>
  </si>
  <si>
    <t xml:space="preserve">水龙头                       </t>
  </si>
  <si>
    <t>常规</t>
  </si>
  <si>
    <t>分体冷热水双把手铜制镀鉻高级水龙头，水柱花洒两用，可抽拉，将其鱼钩型的出水管为“U”型，更加美观和实用</t>
  </si>
  <si>
    <t>台面液晶控制恒温系统</t>
  </si>
  <si>
    <t>1、高清液晶触摸显示，操控方便。
2、同屏显示冷热水水温、混合后水温，随时全方位监控洗浴环境。
3、可触摸控制设备给水，操作方便省力。               4、智能记忆水温，开水即用，1℃精度，秒速恒温，冷水失供，自动断水；
适用水温：冷水4-29℃，热水30-85℃；
水压范围：0.05-0.6Mpa，超过0.6Mpa建议加装减压阀；
调节范围为29-48℃；
流量：15L/min
电压：12V</t>
  </si>
  <si>
    <t>洗手柜</t>
  </si>
  <si>
    <t>1200*600*850</t>
  </si>
  <si>
    <t>一、主要材料及厚度说明：                                  
1、柜身为电解钢板，柜门、抽面厚1.0mm双层结构，其它厚0.8mm；
2、复合亚克力人造石厚12mm；  
3、踢脚线304#不锈钢；                                                                                                                                           
二、结构/配置：                                         
1、地柜（双门冼手柜）+304不锈钢手工盆+交直流双模冷热感应水龙头；                                 
三、五金配件：                                                                      
1、三节缓冲导轨、阻尼门铰、密码锁、拉手；                                                                                                               
四、工艺/其它说明：                                 
1、电解钢板采用数控激光切割、数控折弯、冲压、焊接、精细打磨成型，抗菌粉末静电喷涂；
2、复合亚克力人造石，一体化浇注成型，无缝拼接。</t>
  </si>
  <si>
    <t>台面人造石W*600D*50H</t>
  </si>
  <si>
    <t>高端白色陶瓷水槽                                           （含感应水龙头）</t>
  </si>
  <si>
    <t>定制储物柜</t>
  </si>
  <si>
    <t>1800*500*2600（具体尺寸以实际量尺为准）</t>
  </si>
  <si>
    <t>一、主要材料及厚度说明：                                    
1、材质：E0级实木颗粒板基材；
2、厚度：层板厚25mm；其余厚16mm；                                                      
二、结构/配置：                                          
1、上为对开玻璃门，下掩门；                                                           
三、五金配件：                                                            
1、阻尼门铰、锁、拉手等；                                                                                                                     
四、工艺/其它说明：                                              
1、全自动PVC封边工艺厚1.0mm。</t>
  </si>
  <si>
    <t>婴儿隔离室</t>
  </si>
  <si>
    <t>婴儿床</t>
  </si>
  <si>
    <t>一、主要材料及厚度说明：                                    
1、优质全透明食品级PP材质；                                                       
二、结构/配置：                                          
1、活动轮带刹车；                                                                                                                                                                               
四、工艺/其它说明：                                              
1、钢架采用焊接、精细打磨成型，抗菌粉末静电喷涂。</t>
  </si>
  <si>
    <t>护理抚触台</t>
  </si>
  <si>
    <t>900*700*850</t>
  </si>
  <si>
    <t xml:space="preserve">一、主要材料及厚度说明：
1、材质：E0级中纤板基材，厚16mm；
二、结构/配置：
1、地柜（双门柜）；                                    
2、面板上配50mm厚医用科技皮软包垫；                                                                                                                                                                                                                                                                                                                                                                                                                                                                                                 
三、工艺/其它说明： 
1、钢化烤漆
2、耐气候老化、尺寸稳定、抗变形；表面经过九次打磨、上底漆、烘干、抛光高温烤制而成；不开裂、不变形，耐划、耐热、耐污、防褪色，环保性能好。
3、颜色鲜艳，容易清洁与打理。
4、边缘设计圆弧板，无棱角      </t>
  </si>
  <si>
    <t>1500*600*850</t>
  </si>
  <si>
    <t>配奶室</t>
  </si>
  <si>
    <t>医用配奶柜</t>
  </si>
  <si>
    <t>2000W*600D*850H</t>
  </si>
  <si>
    <t>医用操作地柜2000W*600D*850H</t>
  </si>
  <si>
    <t>一、主要材料及厚度说明：                                  
1、柜身为电解钢板，柜门、抽面厚1.0mm双层结构，其它厚0.8mm；
2、复合亚克力人造石厚12mm；  
3、踢脚线304#不锈钢；                                                                                                                                           
二、结构/配置：                                         
1、吊柜（对开门+活动层板）；
2、地柜（双门冼手柜+双门双抽柜带活层板）；                                 
三、五金配件：                                                                      
1、三节缓冲导轨、阻尼门铰、密码锁、拉手；                                                                                                               
四、工艺/其它说明：                                 
1、电解钢板采用数控激光切割、数控折弯、冲压、焊接、精细打磨成型，抗菌粉末静电喷涂；
2、复合亚克力人造石，一体化浇注成型，无缝拼接。</t>
  </si>
  <si>
    <t>不锈钢水槽                                           （含感应水龙头）</t>
  </si>
  <si>
    <t>1400W*320D*850H</t>
  </si>
  <si>
    <t>医用吊柜W*320D*850H</t>
  </si>
  <si>
    <t>婴儿观察室</t>
  </si>
  <si>
    <t>2000*700*850</t>
  </si>
  <si>
    <t>阳台</t>
  </si>
  <si>
    <t>吧台</t>
  </si>
  <si>
    <t>3500*400*1050</t>
  </si>
  <si>
    <t>一、主要材料及厚度说明：
1、材质：E0级实木颗粒板基材；
2、厚度：台面板厚25mm；
二、结构/配置：
1、台面+支撑钢架；  
三、工艺/其它说明： 
1、全自动PVC封边工艺：台面板厚2.0mm，其余厚1.0mm；                                                                                                                                                                                                    2、钢架采用焊接、精细打磨成型，抗菌粉末静电喷涂。</t>
  </si>
  <si>
    <t>2400*400*1050</t>
  </si>
  <si>
    <t>吧椅</t>
  </si>
  <si>
    <t>标准</t>
  </si>
  <si>
    <t>一、主要材料及厚度说明：（颜色可选配）                                                                                                                                                                                                     1、座面板采用环保PP模压一次性成型；                                                                                                                                                                                                                                               二、结构/配置：
1、钢制脚架。</t>
  </si>
  <si>
    <t>φ800</t>
  </si>
  <si>
    <t>洗头房</t>
  </si>
  <si>
    <t>洗头床</t>
  </si>
  <si>
    <t>2000*650*620</t>
  </si>
  <si>
    <t>一、主要材料及厚度说明：                                    
1、面料：采用优质抗菌皮，防磨防污性好；
2、不锈钢脚架；                                                       
二、结构/配置：                                          
1、洗头盆；                                                                                                                                                                               
四、工艺/其它说明：                                              
1、钢架采用焊接、精细打磨成型，抗菌粉末静电喷涂。</t>
  </si>
  <si>
    <t>定制医用地柜</t>
  </si>
  <si>
    <t>800W*420D*850H（具体尺寸以实际量尺为准）</t>
  </si>
  <si>
    <t>一、主要材料及厚度说明：
1、材质：实木板</t>
  </si>
  <si>
    <t>奶具清洗室</t>
  </si>
  <si>
    <t>医用操作地柜    （奶具清洗室）</t>
  </si>
  <si>
    <t>2700W*600D*850H</t>
  </si>
  <si>
    <t>医用操作地柜2700W*600D*1050H</t>
  </si>
  <si>
    <t>1200W*320D*850H</t>
  </si>
  <si>
    <t>值班</t>
  </si>
  <si>
    <t>双层值班床</t>
  </si>
  <si>
    <t>2000W*1000D*1700H</t>
  </si>
  <si>
    <t>一、主要材料及厚度说明：
1、材质：优质松木；
二、结构/配置：
1、上下床；                                                                                                                                                                                                                                                          2、配杉木床板
3、配优质择棕垫*2张；   
四、工艺/其它说明： 
1、高温烘干处理，甲醛释放量符合国家标准要求。</t>
  </si>
  <si>
    <t>床头柜</t>
  </si>
  <si>
    <t>450*400*600</t>
  </si>
  <si>
    <t>个</t>
  </si>
  <si>
    <t>一、主要材料及厚度说明：                                    
1、材质：材质：实木板外包软皮；厚16mm；                                                       
二、结构/配置：                                          
1、抽屉+空格；                                                           
三、五金配件：                                                            
1、阻尼门铰、锁、拉手等；                                                                                                                     
四、工艺/其它说明：                                              
1、全自动PVC封边工艺厚1.0mm。</t>
  </si>
  <si>
    <t>避难间</t>
  </si>
  <si>
    <t>理疗床</t>
  </si>
  <si>
    <t>2000*650*650</t>
  </si>
  <si>
    <t>一、主要材料说明：
1、白蜡木实木框架；
2、喷环保油漆，表面水性漆处理；      
3、带80mm优质软包；4、含2套床套。</t>
  </si>
  <si>
    <t>操作椅</t>
  </si>
  <si>
    <t>一、主要材料及厚度说明：                                    
1、面料：采用优质超纤皮，防磨防污性好；
2、辅料：采用55#高密度、高弹力聚氨脂海绵，可防氧化、防碎，软硬适中，回弹性良好，不易变形；
3、气压棒：优质气压棒，升降轻便灵活、平稳、无漏气、无噪音、角度调节灵活、可靠；                                                            4、椅轮：采用尼纤维合成脚轮，过10万次测试；
5、脚架：配优质尼龙五星脚架，座位可左右转动。</t>
  </si>
  <si>
    <t>具体看样</t>
  </si>
  <si>
    <t>产康房</t>
  </si>
  <si>
    <t>定制操作台</t>
  </si>
  <si>
    <t>1500*600*850*6（具体尺寸以测量为准）</t>
  </si>
  <si>
    <t>1500*600*850*18</t>
  </si>
  <si>
    <r>
      <rPr>
        <sz val="11"/>
        <color theme="1"/>
        <rFont val="宋体"/>
        <charset val="134"/>
      </rPr>
      <t>一、主要材料及厚度说明：
1、材质：E0级实木颗粒板基材，厚16mm；
2、复合亚克力人造石厚12mm；
二、结构/配置：
1、地柜（双门柜）；
2、见光面带圆弧角；
3、根据科室定制，将冰箱、饮水机等设备内置柜体内    
三、五金配件：
1、三节缓冲导轨、锁、拉手等；
四、工艺/其它说明：
1、全自动PVC封边工艺：面板厚2.0mm，其余厚1.0mm；                                           2、复合亚克力人造石，一体化浇注成型，无缝拼接。下扣50mm，前飘5mm，后挡50mm。</t>
    </r>
    <r>
      <rPr>
        <b/>
        <sz val="11"/>
        <color theme="1"/>
        <rFont val="宋体"/>
        <charset val="134"/>
      </rPr>
      <t>五、说明：具体量尺，柜内可嵌入放置冰箱与微波炉。</t>
    </r>
  </si>
  <si>
    <t>台面人造石1500W*600D*50H*18</t>
  </si>
  <si>
    <t>延米</t>
  </si>
  <si>
    <t>折叠沙发1</t>
  </si>
  <si>
    <t>两人位</t>
  </si>
  <si>
    <t>一、主要材料及厚度说明：（颜色可选配）
1、靠背：优质真皮+高弹力棉靠背；
2、座垫：优质真皮+高弹力棉座垫；
3、优质医用皮革+高弹力棉固定型扶手，接触手部部分使用真皮；                                            
二、结构/配置：
1、两人位的可趟开折叠。长条沙发可坐位，可直接为床。
2、框架：五金沙发脚+木方夹板。</t>
  </si>
  <si>
    <t>长条形状沙发（具体量尺）</t>
  </si>
  <si>
    <t>φ800*400
φ600*500（具体尺寸与样式可再挑选）</t>
  </si>
  <si>
    <t>一、主要材料及厚度说明：
1、材质：简约时尚岩板面板；
二、结构/配置：
1、台面+支撑钢架；  
三、工艺/其它说明： 
1、全自动PVC封边工艺：台面板厚2.0mm，其余厚1.0mm；                                                                                                                                                                                                    2、钢架采用焊接、精细打磨成型，抗菌粉末静电喷涂。</t>
  </si>
  <si>
    <t>茶几</t>
  </si>
  <si>
    <t>φ800*500（具体尺寸与样式可再挑选）</t>
  </si>
  <si>
    <t>哺乳沙发1</t>
  </si>
  <si>
    <r>
      <rPr>
        <sz val="11"/>
        <rFont val="宋体"/>
        <charset val="134"/>
      </rPr>
      <t>一、主要材料及厚度说明：（颜色可选配）
1、靠背：优质医用皮革+高弹力棉靠背；
2、座垫：优质真皮+高弹力棉座垫；
3、优质医用皮革+高弹力棉固定型扶手
4、带垫脚凳；                                            
二、结构/配置：
1、框架：五金沙发脚+木方夹板。
2、带垫脚凳； 
3、头枕、扶手等可调节。</t>
    </r>
    <r>
      <rPr>
        <b/>
        <sz val="11"/>
        <rFont val="宋体"/>
        <charset val="134"/>
      </rPr>
      <t>4、腰垫可充气调整支撑。5、含哺乳枕头。</t>
    </r>
  </si>
  <si>
    <t>床</t>
  </si>
  <si>
    <t>1米5</t>
  </si>
  <si>
    <t>一、主要材料及厚度说明：（颜色可选配）
1、靠背：优质真皮面+高弹力棉靠背；
2、座垫：优质真皮面+高弹力棉座垫；                                         
二、结构/配置：
1、框架：五金沙发脚。</t>
  </si>
  <si>
    <t>1米2</t>
  </si>
  <si>
    <t>床垫</t>
  </si>
  <si>
    <r>
      <rPr>
        <sz val="11"/>
        <rFont val="宋体"/>
        <charset val="134"/>
      </rPr>
      <t>一、主要材料及厚度说明：                                    
1、材质：天然乳胶，</t>
    </r>
    <r>
      <rPr>
        <b/>
        <sz val="11"/>
        <rFont val="宋体"/>
        <charset val="134"/>
      </rPr>
      <t>针织面料。</t>
    </r>
    <r>
      <rPr>
        <sz val="11"/>
        <rFont val="宋体"/>
        <charset val="134"/>
      </rPr>
      <t>具有更好的弹性和透气性，还能抑制病菌和螨虫的滋生；                                                                                                                       
二、工艺/其它说明：                                            
1、有非常密集的大量的小气孔，具有良好的透气功能，不会出现过多的噪音和震动，具有可以加快睡眠的效果。</t>
    </r>
    <r>
      <rPr>
        <b/>
        <sz val="11"/>
        <rFont val="宋体"/>
        <charset val="134"/>
      </rPr>
      <t>2、独立袋装弹簧。护脊。360度钢框+高密度海绵围边。甲醛检测符合国家的相关要求标准。3、有质检报告。</t>
    </r>
  </si>
  <si>
    <r>
      <rPr>
        <sz val="11"/>
        <color theme="1"/>
        <rFont val="宋体"/>
        <charset val="134"/>
      </rPr>
      <t>450*450*500</t>
    </r>
    <r>
      <rPr>
        <b/>
        <sz val="11"/>
        <color theme="1"/>
        <rFont val="宋体"/>
        <charset val="134"/>
      </rPr>
      <t>（具体尺寸与样式可再挑选）</t>
    </r>
  </si>
  <si>
    <r>
      <rPr>
        <sz val="11"/>
        <rFont val="宋体"/>
        <charset val="134"/>
        <scheme val="minor"/>
      </rPr>
      <t>一、主要材料及厚度说明：
1、材质：实木材料</t>
    </r>
    <r>
      <rPr>
        <b/>
        <sz val="11"/>
        <rFont val="宋体"/>
        <charset val="134"/>
        <scheme val="minor"/>
      </rPr>
      <t>（具体可根据款式调整）</t>
    </r>
    <r>
      <rPr>
        <sz val="11"/>
        <rFont val="宋体"/>
        <charset val="134"/>
        <scheme val="minor"/>
      </rPr>
      <t xml:space="preserve">，厚16mm；
二、结构/配置：
1、双抽；                                                                                                                                                                                                                                                                                                                                                                                                                                                                                                    
三、工艺/其它说明： 
1、喷优质环保油漆。   </t>
    </r>
  </si>
  <si>
    <t>母婴房间</t>
  </si>
  <si>
    <t>可折叠餐桌</t>
  </si>
  <si>
    <t>餐椅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</si>
</sst>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-804]General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楷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1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0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4" fillId="2" borderId="1" xfId="49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6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77" fontId="19" fillId="2" borderId="1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7" fontId="20" fillId="2" borderId="4" xfId="0" applyNumberFormat="1" applyFont="1" applyFill="1" applyBorder="1" applyAlignment="1">
      <alignment horizontal="center" vertical="center"/>
    </xf>
    <xf numFmtId="7" fontId="21" fillId="2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jpe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jpeg"/><Relationship Id="rId23" Type="http://schemas.openxmlformats.org/officeDocument/2006/relationships/image" Target="media/image23.png"/><Relationship Id="rId22" Type="http://schemas.openxmlformats.org/officeDocument/2006/relationships/image" Target="media/image22.jpe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0"/>
  <sheetViews>
    <sheetView tabSelected="1" zoomScale="85" zoomScaleNormal="85" zoomScaleSheetLayoutView="70" workbookViewId="0">
      <pane ySplit="2" topLeftCell="A3" activePane="bottomLeft" state="frozen"/>
      <selection/>
      <selection pane="bottomLeft" activeCell="A1" sqref="A1:K1"/>
    </sheetView>
  </sheetViews>
  <sheetFormatPr defaultColWidth="8.89380530973451" defaultRowHeight="13.5"/>
  <cols>
    <col min="1" max="1" width="7.50442477876106" style="5" customWidth="1"/>
    <col min="2" max="2" width="11.4070796460177" style="6" customWidth="1"/>
    <col min="3" max="3" width="11.4070796460177" style="5" customWidth="1"/>
    <col min="4" max="4" width="23.5575221238938" style="5" customWidth="1"/>
    <col min="5" max="5" width="13.3362831858407" style="7" customWidth="1"/>
    <col min="6" max="6" width="16.5221238938053" style="7" customWidth="1"/>
    <col min="7" max="7" width="7.55752212389381" style="5" customWidth="1"/>
    <col min="8" max="8" width="7.10619469026549" style="5" customWidth="1"/>
    <col min="9" max="9" width="10.283185840708" style="8" customWidth="1"/>
    <col min="10" max="10" width="11.3274336283186" style="5" customWidth="1"/>
    <col min="11" max="11" width="52.3185840707965" style="9" customWidth="1"/>
    <col min="12" max="12" width="60.3716814159292" customWidth="1"/>
  </cols>
  <sheetData>
    <row r="1" ht="49" customHeight="1" spans="1:12">
      <c r="A1" s="10" t="s">
        <v>0</v>
      </c>
      <c r="B1" s="11"/>
      <c r="C1" s="10"/>
      <c r="D1" s="10"/>
      <c r="E1" s="12"/>
      <c r="F1" s="12"/>
      <c r="G1" s="10"/>
      <c r="H1" s="10"/>
      <c r="I1" s="13"/>
      <c r="J1" s="10"/>
      <c r="K1" s="14"/>
    </row>
    <row r="2" s="1" customFormat="1" ht="40.05" customHeight="1" spans="1:12">
      <c r="A2" s="15" t="s">
        <v>1</v>
      </c>
      <c r="B2" s="16" t="s">
        <v>2</v>
      </c>
      <c r="C2" s="17" t="s">
        <v>3</v>
      </c>
      <c r="D2" s="15" t="s">
        <v>4</v>
      </c>
      <c r="E2" s="15" t="s">
        <v>5</v>
      </c>
      <c r="F2" s="15"/>
      <c r="G2" s="15" t="s">
        <v>6</v>
      </c>
      <c r="H2" s="15" t="s">
        <v>7</v>
      </c>
      <c r="I2" s="18" t="s">
        <v>8</v>
      </c>
      <c r="J2" s="15" t="s">
        <v>9</v>
      </c>
      <c r="K2" s="17" t="s">
        <v>10</v>
      </c>
      <c r="L2" s="17" t="s">
        <v>11</v>
      </c>
    </row>
    <row r="3" customFormat="1" ht="96" customHeight="1" spans="1:12">
      <c r="A3" s="19">
        <v>1</v>
      </c>
      <c r="B3" s="20" t="s">
        <v>12</v>
      </c>
      <c r="C3" s="19" t="s">
        <v>13</v>
      </c>
      <c r="D3" s="19" t="str">
        <f>_xlfn.DISPIMG("ID_728991DCBA774B8EB0D8D5E51855DD0E",1)</f>
        <v>=DISPIMG("ID_728991DCBA774B8EB0D8D5E51855DD0E",1)</v>
      </c>
      <c r="E3" s="21" t="s">
        <v>14</v>
      </c>
      <c r="F3" s="21"/>
      <c r="G3" s="19">
        <v>1</v>
      </c>
      <c r="H3" s="19" t="s">
        <v>15</v>
      </c>
      <c r="I3" s="22"/>
      <c r="J3" s="22">
        <f>G3*I3</f>
        <v>0</v>
      </c>
      <c r="K3" s="23" t="s">
        <v>16</v>
      </c>
      <c r="L3" s="24"/>
    </row>
    <row r="4" s="1" customFormat="1" ht="107" customHeight="1" spans="1:12">
      <c r="A4" s="19">
        <v>2</v>
      </c>
      <c r="B4" s="20" t="s">
        <v>12</v>
      </c>
      <c r="C4" s="25" t="s">
        <v>17</v>
      </c>
      <c r="D4" s="26" t="str">
        <f>_xlfn.DISPIMG("ID_D670283B6101462D87AF5D8B865B59A6",1)</f>
        <v>=DISPIMG("ID_D670283B6101462D87AF5D8B865B59A6",1)</v>
      </c>
      <c r="E4" s="27" t="s">
        <v>18</v>
      </c>
      <c r="F4" s="27"/>
      <c r="G4" s="19">
        <v>1</v>
      </c>
      <c r="H4" s="19" t="s">
        <v>15</v>
      </c>
      <c r="I4" s="22"/>
      <c r="J4" s="22">
        <f>G4*I4</f>
        <v>0</v>
      </c>
      <c r="K4" s="28" t="s">
        <v>19</v>
      </c>
      <c r="L4" s="29"/>
    </row>
    <row r="5" customFormat="1" ht="126" customHeight="1" spans="1:12">
      <c r="A5" s="19">
        <v>3</v>
      </c>
      <c r="B5" s="20" t="s">
        <v>12</v>
      </c>
      <c r="C5" s="21" t="s">
        <v>20</v>
      </c>
      <c r="D5" s="30" t="str">
        <f>_xlfn.DISPIMG("ID_60528505B8A9484F851B6FFCF07E273F",1)</f>
        <v>=DISPIMG("ID_60528505B8A9484F851B6FFCF07E273F",1)</v>
      </c>
      <c r="E5" s="21" t="s">
        <v>21</v>
      </c>
      <c r="F5" s="21"/>
      <c r="G5" s="30">
        <v>2</v>
      </c>
      <c r="H5" s="30" t="s">
        <v>22</v>
      </c>
      <c r="I5" s="22"/>
      <c r="J5" s="22">
        <f t="shared" ref="J5:J36" si="0">G5*I5</f>
        <v>0</v>
      </c>
      <c r="K5" s="31" t="s">
        <v>23</v>
      </c>
      <c r="L5" s="24"/>
    </row>
    <row r="6" customFormat="1" ht="89" customHeight="1" spans="1:12">
      <c r="A6" s="19">
        <v>4</v>
      </c>
      <c r="B6" s="20" t="s">
        <v>12</v>
      </c>
      <c r="C6" s="21" t="s">
        <v>24</v>
      </c>
      <c r="D6" s="30"/>
      <c r="E6" s="21" t="s">
        <v>25</v>
      </c>
      <c r="F6" s="21"/>
      <c r="G6" s="30">
        <v>8</v>
      </c>
      <c r="H6" s="30" t="s">
        <v>22</v>
      </c>
      <c r="I6" s="22"/>
      <c r="J6" s="22">
        <f t="shared" si="0"/>
        <v>0</v>
      </c>
      <c r="K6" s="31" t="s">
        <v>26</v>
      </c>
      <c r="L6" s="24"/>
    </row>
    <row r="7" customFormat="1" ht="174" customHeight="1" spans="1:12">
      <c r="A7" s="19">
        <v>6</v>
      </c>
      <c r="B7" s="20" t="s">
        <v>12</v>
      </c>
      <c r="C7" s="32" t="s">
        <v>27</v>
      </c>
      <c r="D7" s="33" t="str">
        <f>_xlfn.DISPIMG("ID_DC39F8FB8A284A228E51265265BA06D2",1)</f>
        <v>=DISPIMG("ID_DC39F8FB8A284A228E51265265BA06D2",1)</v>
      </c>
      <c r="E7" s="32" t="s">
        <v>28</v>
      </c>
      <c r="F7" s="32"/>
      <c r="G7" s="32">
        <v>1</v>
      </c>
      <c r="H7" s="32" t="s">
        <v>29</v>
      </c>
      <c r="I7" s="22"/>
      <c r="J7" s="22">
        <f t="shared" si="0"/>
        <v>0</v>
      </c>
      <c r="K7" s="28" t="s">
        <v>30</v>
      </c>
      <c r="L7" s="24"/>
    </row>
    <row r="8" customFormat="1" ht="156" customHeight="1" spans="1:12">
      <c r="A8" s="19">
        <v>7</v>
      </c>
      <c r="B8" s="20" t="s">
        <v>31</v>
      </c>
      <c r="C8" s="34" t="s">
        <v>32</v>
      </c>
      <c r="D8" s="19" t="str">
        <f>_xlfn.DISPIMG("ID_B79A6F11DB65416BAE7D0852042D9C8F",1)</f>
        <v>=DISPIMG("ID_B79A6F11DB65416BAE7D0852042D9C8F",1)</v>
      </c>
      <c r="E8" s="35" t="s">
        <v>33</v>
      </c>
      <c r="F8" s="35"/>
      <c r="G8" s="19">
        <v>2</v>
      </c>
      <c r="H8" s="19" t="s">
        <v>29</v>
      </c>
      <c r="I8" s="22"/>
      <c r="J8" s="22">
        <f t="shared" si="0"/>
        <v>0</v>
      </c>
      <c r="K8" s="31" t="s">
        <v>34</v>
      </c>
      <c r="L8" s="24"/>
    </row>
    <row r="9" s="1" customFormat="1" ht="176" customHeight="1" spans="1:12">
      <c r="A9" s="19">
        <v>9</v>
      </c>
      <c r="B9" s="20" t="s">
        <v>31</v>
      </c>
      <c r="C9" s="36" t="s">
        <v>35</v>
      </c>
      <c r="D9" s="37" t="str">
        <f>_xlfn.DISPIMG("ID_EABB1FFFDE2245B096777712530CFE98",1)</f>
        <v>=DISPIMG("ID_EABB1FFFDE2245B096777712530CFE98",1)</v>
      </c>
      <c r="E9" s="32"/>
      <c r="F9" s="32"/>
      <c r="G9" s="19">
        <v>1</v>
      </c>
      <c r="H9" s="19" t="s">
        <v>29</v>
      </c>
      <c r="I9" s="22"/>
      <c r="J9" s="22">
        <f t="shared" si="0"/>
        <v>0</v>
      </c>
      <c r="K9" s="31" t="s">
        <v>36</v>
      </c>
      <c r="L9" s="29"/>
    </row>
    <row r="10" s="2" customFormat="1" ht="166" customHeight="1" spans="1:12">
      <c r="A10" s="19">
        <v>11</v>
      </c>
      <c r="B10" s="20" t="s">
        <v>37</v>
      </c>
      <c r="C10" s="38" t="s">
        <v>38</v>
      </c>
      <c r="D10" s="39" t="str">
        <f>_xlfn.DISPIMG("ID_543935109D6F4B7CBC730A01410AEC29",1)</f>
        <v>=DISPIMG("ID_543935109D6F4B7CBC730A01410AEC29",1)</v>
      </c>
      <c r="E10" s="21" t="s">
        <v>39</v>
      </c>
      <c r="F10" s="21"/>
      <c r="G10" s="40">
        <v>7.3</v>
      </c>
      <c r="H10" s="40" t="s">
        <v>40</v>
      </c>
      <c r="I10" s="22"/>
      <c r="J10" s="22">
        <f t="shared" si="0"/>
        <v>0</v>
      </c>
      <c r="K10" s="41" t="s">
        <v>41</v>
      </c>
      <c r="L10" s="42"/>
    </row>
    <row r="11" s="2" customFormat="1" ht="110" customHeight="1" spans="1:12">
      <c r="A11" s="19">
        <v>12</v>
      </c>
      <c r="B11" s="20" t="s">
        <v>37</v>
      </c>
      <c r="C11" s="19" t="s">
        <v>42</v>
      </c>
      <c r="D11" s="19" t="str">
        <f>_xlfn.DISPIMG("ID_CA7EAD2E287C4C3B932C7F0F87275FE7",1)</f>
        <v>=DISPIMG("ID_CA7EAD2E287C4C3B932C7F0F87275FE7",1)</v>
      </c>
      <c r="E11" s="38" t="s">
        <v>43</v>
      </c>
      <c r="F11" s="38"/>
      <c r="G11" s="40">
        <v>1</v>
      </c>
      <c r="H11" s="40" t="s">
        <v>15</v>
      </c>
      <c r="I11" s="22"/>
      <c r="J11" s="22">
        <f t="shared" si="0"/>
        <v>0</v>
      </c>
      <c r="K11" s="41" t="s">
        <v>44</v>
      </c>
      <c r="L11" s="42"/>
    </row>
    <row r="12" s="2" customFormat="1" ht="110" customHeight="1" spans="1:12">
      <c r="A12" s="19">
        <v>13</v>
      </c>
      <c r="B12" s="20" t="s">
        <v>37</v>
      </c>
      <c r="C12" s="21" t="s">
        <v>45</v>
      </c>
      <c r="D12" s="19" t="str">
        <f>_xlfn.DISPIMG("ID_852C2B8684284C109DFB25C24E911564",1)</f>
        <v>=DISPIMG("ID_852C2B8684284C109DFB25C24E911564",1)</v>
      </c>
      <c r="E12" s="38" t="s">
        <v>46</v>
      </c>
      <c r="F12" s="38"/>
      <c r="G12" s="40">
        <v>2</v>
      </c>
      <c r="H12" s="40" t="s">
        <v>15</v>
      </c>
      <c r="I12" s="22"/>
      <c r="J12" s="22">
        <f t="shared" si="0"/>
        <v>0</v>
      </c>
      <c r="K12" s="41" t="s">
        <v>47</v>
      </c>
      <c r="L12" s="42"/>
    </row>
    <row r="13" s="2" customFormat="1" ht="94" customHeight="1" spans="1:12">
      <c r="A13" s="19">
        <v>14</v>
      </c>
      <c r="B13" s="20" t="s">
        <v>37</v>
      </c>
      <c r="C13" s="38" t="s">
        <v>48</v>
      </c>
      <c r="D13" s="19" t="str">
        <f>_xlfn.DISPIMG("ID_D690310593F747C9A130B540B09991C4",1)</f>
        <v>=DISPIMG("ID_D690310593F747C9A130B540B09991C4",1)</v>
      </c>
      <c r="E13" s="21" t="s">
        <v>49</v>
      </c>
      <c r="F13" s="21"/>
      <c r="G13" s="40">
        <v>3</v>
      </c>
      <c r="H13" s="40" t="s">
        <v>15</v>
      </c>
      <c r="I13" s="22"/>
      <c r="J13" s="22">
        <f t="shared" si="0"/>
        <v>0</v>
      </c>
      <c r="K13" s="43" t="s">
        <v>50</v>
      </c>
      <c r="L13" s="42"/>
    </row>
    <row r="14" s="2" customFormat="1" ht="165" customHeight="1" spans="1:12">
      <c r="A14" s="19">
        <v>15</v>
      </c>
      <c r="B14" s="20" t="s">
        <v>37</v>
      </c>
      <c r="C14" s="38" t="s">
        <v>51</v>
      </c>
      <c r="D14" s="19" t="str">
        <f>_xlfn.DISPIMG("ID_D480DD389B26415A805B0D2D76475D00",1)</f>
        <v>=DISPIMG("ID_D480DD389B26415A805B0D2D76475D00",1)</v>
      </c>
      <c r="E14" s="21" t="s">
        <v>49</v>
      </c>
      <c r="F14" s="21"/>
      <c r="G14" s="40">
        <v>3</v>
      </c>
      <c r="H14" s="40" t="s">
        <v>15</v>
      </c>
      <c r="I14" s="22"/>
      <c r="J14" s="22">
        <f t="shared" si="0"/>
        <v>0</v>
      </c>
      <c r="K14" s="41" t="s">
        <v>52</v>
      </c>
      <c r="L14" s="42"/>
    </row>
    <row r="15" s="1" customFormat="1" ht="50" customHeight="1" spans="1:12">
      <c r="A15" s="19">
        <v>16</v>
      </c>
      <c r="B15" s="20" t="s">
        <v>37</v>
      </c>
      <c r="C15" s="44" t="s">
        <v>53</v>
      </c>
      <c r="D15" s="19" t="str">
        <f>_xlfn.DISPIMG("ID_182BC7B92DDC44128AE572517C5A0BB1",1)</f>
        <v>=DISPIMG("ID_182BC7B92DDC44128AE572517C5A0BB1",1)</v>
      </c>
      <c r="E15" s="34" t="s">
        <v>54</v>
      </c>
      <c r="F15" s="45" t="s">
        <v>54</v>
      </c>
      <c r="G15" s="44">
        <v>1.2</v>
      </c>
      <c r="H15" s="46" t="s">
        <v>40</v>
      </c>
      <c r="I15" s="22"/>
      <c r="J15" s="22">
        <f t="shared" si="0"/>
        <v>0</v>
      </c>
      <c r="K15" s="47" t="s">
        <v>55</v>
      </c>
      <c r="L15" s="48"/>
    </row>
    <row r="16" s="3" customFormat="1" ht="50" customHeight="1" spans="1:12">
      <c r="A16" s="19">
        <v>17</v>
      </c>
      <c r="B16" s="20" t="s">
        <v>37</v>
      </c>
      <c r="C16" s="44"/>
      <c r="D16" s="19"/>
      <c r="E16" s="34"/>
      <c r="F16" s="32" t="s">
        <v>56</v>
      </c>
      <c r="G16" s="44">
        <v>1.2</v>
      </c>
      <c r="H16" s="46" t="s">
        <v>40</v>
      </c>
      <c r="I16" s="22"/>
      <c r="J16" s="22">
        <f t="shared" si="0"/>
        <v>0</v>
      </c>
      <c r="K16" s="49"/>
      <c r="L16" s="50"/>
    </row>
    <row r="17" s="3" customFormat="1" ht="135" customHeight="1" spans="1:12">
      <c r="A17" s="19">
        <v>18</v>
      </c>
      <c r="B17" s="20" t="s">
        <v>37</v>
      </c>
      <c r="C17" s="44"/>
      <c r="D17" s="19"/>
      <c r="E17" s="34"/>
      <c r="F17" s="51" t="s">
        <v>57</v>
      </c>
      <c r="G17" s="51">
        <v>1</v>
      </c>
      <c r="H17" s="46" t="s">
        <v>15</v>
      </c>
      <c r="I17" s="22"/>
      <c r="J17" s="22">
        <f t="shared" si="0"/>
        <v>0</v>
      </c>
      <c r="K17" s="49"/>
      <c r="L17" s="50"/>
    </row>
    <row r="18" ht="142" customHeight="1" spans="1:12">
      <c r="A18" s="19">
        <v>19</v>
      </c>
      <c r="B18" s="20" t="s">
        <v>37</v>
      </c>
      <c r="C18" s="34" t="s">
        <v>58</v>
      </c>
      <c r="D18" s="34" t="str">
        <f>_xlfn.DISPIMG("ID_3D1F98C8779242A69036D270D92573B7",1)</f>
        <v>=DISPIMG("ID_3D1F98C8779242A69036D270D92573B7",1)</v>
      </c>
      <c r="E18" s="35" t="s">
        <v>59</v>
      </c>
      <c r="F18" s="35"/>
      <c r="G18" s="19">
        <v>1</v>
      </c>
      <c r="H18" s="19" t="s">
        <v>29</v>
      </c>
      <c r="I18" s="22"/>
      <c r="J18" s="22">
        <f t="shared" si="0"/>
        <v>0</v>
      </c>
      <c r="K18" s="31" t="s">
        <v>60</v>
      </c>
      <c r="L18" s="24"/>
    </row>
    <row r="19" s="1" customFormat="1" ht="113" customHeight="1" spans="1:12">
      <c r="A19" s="19">
        <v>20</v>
      </c>
      <c r="B19" s="20" t="s">
        <v>61</v>
      </c>
      <c r="C19" s="44" t="s">
        <v>62</v>
      </c>
      <c r="D19" s="34" t="str">
        <f>_xlfn.DISPIMG("ID_7A43C86DC2CA472F9857580751C5DCD8",1)</f>
        <v>=DISPIMG("ID_7A43C86DC2CA472F9857580751C5DCD8",1)</v>
      </c>
      <c r="E19" s="34" t="s">
        <v>49</v>
      </c>
      <c r="F19" s="34"/>
      <c r="G19" s="44">
        <v>2</v>
      </c>
      <c r="H19" s="52" t="s">
        <v>22</v>
      </c>
      <c r="I19" s="22"/>
      <c r="J19" s="22">
        <f t="shared" si="0"/>
        <v>0</v>
      </c>
      <c r="K19" s="53" t="s">
        <v>63</v>
      </c>
      <c r="L19" s="29"/>
    </row>
    <row r="20" s="1" customFormat="1" ht="186" customHeight="1" spans="1:12">
      <c r="A20" s="19">
        <v>21</v>
      </c>
      <c r="B20" s="20" t="s">
        <v>61</v>
      </c>
      <c r="C20" s="44" t="s">
        <v>64</v>
      </c>
      <c r="D20" s="34" t="str">
        <f>_xlfn.DISPIMG("ID_C5731E5B75814D298B41517D4B978288",1)</f>
        <v>=DISPIMG("ID_C5731E5B75814D298B41517D4B978288",1)</v>
      </c>
      <c r="E20" s="54" t="s">
        <v>65</v>
      </c>
      <c r="F20" s="54"/>
      <c r="G20" s="44">
        <v>1</v>
      </c>
      <c r="H20" s="52" t="s">
        <v>29</v>
      </c>
      <c r="I20" s="22"/>
      <c r="J20" s="22">
        <f t="shared" si="0"/>
        <v>0</v>
      </c>
      <c r="K20" s="28" t="s">
        <v>66</v>
      </c>
      <c r="L20" s="29"/>
    </row>
    <row r="21" s="1" customFormat="1" ht="76" customHeight="1" spans="1:12">
      <c r="A21" s="19">
        <v>22</v>
      </c>
      <c r="B21" s="20" t="s">
        <v>61</v>
      </c>
      <c r="C21" s="44" t="s">
        <v>53</v>
      </c>
      <c r="D21" s="19" t="str">
        <f>_xlfn.DISPIMG("ID_8A3E676CAEA142FD871CB7E565A9F967",1)</f>
        <v>=DISPIMG("ID_8A3E676CAEA142FD871CB7E565A9F967",1)</v>
      </c>
      <c r="E21" s="34" t="s">
        <v>67</v>
      </c>
      <c r="F21" s="45" t="s">
        <v>67</v>
      </c>
      <c r="G21" s="44">
        <v>1.5</v>
      </c>
      <c r="H21" s="46" t="s">
        <v>40</v>
      </c>
      <c r="I21" s="22"/>
      <c r="J21" s="22">
        <f t="shared" si="0"/>
        <v>0</v>
      </c>
      <c r="K21" s="31" t="s">
        <v>55</v>
      </c>
      <c r="L21" s="29"/>
    </row>
    <row r="22" s="3" customFormat="1" ht="76" customHeight="1" spans="1:12">
      <c r="A22" s="19">
        <v>23</v>
      </c>
      <c r="B22" s="20" t="s">
        <v>61</v>
      </c>
      <c r="C22" s="44"/>
      <c r="D22" s="19"/>
      <c r="E22" s="34"/>
      <c r="F22" s="32" t="s">
        <v>56</v>
      </c>
      <c r="G22" s="44">
        <v>1.5</v>
      </c>
      <c r="H22" s="46" t="s">
        <v>40</v>
      </c>
      <c r="I22" s="22"/>
      <c r="J22" s="22">
        <f t="shared" si="0"/>
        <v>0</v>
      </c>
      <c r="K22" s="31"/>
      <c r="L22" s="55"/>
    </row>
    <row r="23" s="3" customFormat="1" ht="76" customHeight="1" spans="1:12">
      <c r="A23" s="19">
        <v>24</v>
      </c>
      <c r="B23" s="20" t="s">
        <v>61</v>
      </c>
      <c r="C23" s="44"/>
      <c r="D23" s="19"/>
      <c r="E23" s="34"/>
      <c r="F23" s="51" t="s">
        <v>57</v>
      </c>
      <c r="G23" s="51">
        <v>1</v>
      </c>
      <c r="H23" s="46" t="s">
        <v>15</v>
      </c>
      <c r="I23" s="22"/>
      <c r="J23" s="22">
        <f t="shared" si="0"/>
        <v>0</v>
      </c>
      <c r="K23" s="31"/>
      <c r="L23" s="55"/>
    </row>
    <row r="24" s="3" customFormat="1" ht="55" customHeight="1" spans="1:12">
      <c r="A24" s="19">
        <v>25</v>
      </c>
      <c r="B24" s="56" t="s">
        <v>68</v>
      </c>
      <c r="C24" s="19" t="s">
        <v>69</v>
      </c>
      <c r="D24" s="19" t="str">
        <f>_xlfn.DISPIMG("ID_B5043C2449B54A22AC4F937FA75FBC02",1)</f>
        <v>=DISPIMG("ID_B5043C2449B54A22AC4F937FA75FBC02",1)</v>
      </c>
      <c r="E24" s="51" t="s">
        <v>70</v>
      </c>
      <c r="F24" s="32" t="s">
        <v>71</v>
      </c>
      <c r="G24" s="51">
        <v>2</v>
      </c>
      <c r="H24" s="46" t="s">
        <v>40</v>
      </c>
      <c r="I24" s="22"/>
      <c r="J24" s="22">
        <f t="shared" si="0"/>
        <v>0</v>
      </c>
      <c r="K24" s="57" t="s">
        <v>72</v>
      </c>
      <c r="L24" s="55"/>
    </row>
    <row r="25" s="3" customFormat="1" ht="55" customHeight="1" spans="1:12">
      <c r="A25" s="19">
        <v>26</v>
      </c>
      <c r="B25" s="56"/>
      <c r="C25" s="19"/>
      <c r="D25" s="19"/>
      <c r="E25" s="51"/>
      <c r="F25" s="32" t="s">
        <v>56</v>
      </c>
      <c r="G25" s="51">
        <v>2</v>
      </c>
      <c r="H25" s="46" t="s">
        <v>40</v>
      </c>
      <c r="I25" s="22"/>
      <c r="J25" s="22">
        <f t="shared" si="0"/>
        <v>0</v>
      </c>
      <c r="K25" s="57"/>
      <c r="L25" s="55"/>
    </row>
    <row r="26" s="3" customFormat="1" ht="55" customHeight="1" spans="1:12">
      <c r="A26" s="19">
        <v>27</v>
      </c>
      <c r="B26" s="56"/>
      <c r="C26" s="19"/>
      <c r="D26" s="19"/>
      <c r="E26" s="51"/>
      <c r="F26" s="51" t="s">
        <v>73</v>
      </c>
      <c r="G26" s="51">
        <v>1</v>
      </c>
      <c r="H26" s="46" t="s">
        <v>15</v>
      </c>
      <c r="I26" s="22"/>
      <c r="J26" s="22">
        <f t="shared" si="0"/>
        <v>0</v>
      </c>
      <c r="K26" s="57"/>
      <c r="L26" s="55"/>
    </row>
    <row r="27" s="3" customFormat="1" ht="55" customHeight="1" spans="1:12">
      <c r="A27" s="19">
        <v>28</v>
      </c>
      <c r="B27" s="56"/>
      <c r="C27" s="19"/>
      <c r="D27" s="19"/>
      <c r="E27" s="58" t="s">
        <v>74</v>
      </c>
      <c r="F27" s="32" t="s">
        <v>75</v>
      </c>
      <c r="G27" s="51">
        <v>1.4</v>
      </c>
      <c r="H27" s="46" t="s">
        <v>40</v>
      </c>
      <c r="I27" s="22"/>
      <c r="J27" s="22">
        <f t="shared" si="0"/>
        <v>0</v>
      </c>
      <c r="K27" s="57"/>
      <c r="L27" s="55"/>
    </row>
    <row r="28" s="1" customFormat="1" ht="115" customHeight="1" spans="1:12">
      <c r="A28" s="19">
        <v>29</v>
      </c>
      <c r="B28" s="56" t="s">
        <v>76</v>
      </c>
      <c r="C28" s="44" t="s">
        <v>62</v>
      </c>
      <c r="D28" s="34" t="str">
        <f>_xlfn.DISPIMG("ID_8EC95486D55F49D0A0474D6982973E18",1)</f>
        <v>=DISPIMG("ID_8EC95486D55F49D0A0474D6982973E18",1)</v>
      </c>
      <c r="E28" s="34" t="s">
        <v>49</v>
      </c>
      <c r="F28" s="34"/>
      <c r="G28" s="44">
        <v>18</v>
      </c>
      <c r="H28" s="52" t="s">
        <v>22</v>
      </c>
      <c r="I28" s="22"/>
      <c r="J28" s="22">
        <f t="shared" si="0"/>
        <v>0</v>
      </c>
      <c r="K28" s="53" t="s">
        <v>63</v>
      </c>
      <c r="L28" s="29"/>
    </row>
    <row r="29" s="1" customFormat="1" ht="207" customHeight="1" spans="1:12">
      <c r="A29" s="19">
        <v>30</v>
      </c>
      <c r="B29" s="56" t="s">
        <v>76</v>
      </c>
      <c r="C29" s="44" t="s">
        <v>64</v>
      </c>
      <c r="D29" s="34" t="str">
        <f>_xlfn.DISPIMG("ID_1C1163E929C2415AA9DD228A9647CA06",1)</f>
        <v>=DISPIMG("ID_1C1163E929C2415AA9DD228A9647CA06",1)</v>
      </c>
      <c r="E29" s="54" t="s">
        <v>77</v>
      </c>
      <c r="F29" s="54"/>
      <c r="G29" s="44">
        <v>1</v>
      </c>
      <c r="H29" s="52" t="s">
        <v>29</v>
      </c>
      <c r="I29" s="22"/>
      <c r="J29" s="22">
        <f t="shared" si="0"/>
        <v>0</v>
      </c>
      <c r="K29" s="28" t="s">
        <v>66</v>
      </c>
      <c r="L29" s="29"/>
    </row>
    <row r="30" s="3" customFormat="1" ht="67" customHeight="1" spans="1:12">
      <c r="A30" s="19">
        <v>33</v>
      </c>
      <c r="B30" s="56" t="s">
        <v>78</v>
      </c>
      <c r="C30" s="25" t="s">
        <v>79</v>
      </c>
      <c r="D30" s="59" t="str">
        <f>_xlfn.DISPIMG("ID_B45E1FC85B684C5FBC426DDF2D52947C",1)</f>
        <v>=DISPIMG("ID_B45E1FC85B684C5FBC426DDF2D52947C",1)</v>
      </c>
      <c r="E30" s="51" t="s">
        <v>80</v>
      </c>
      <c r="F30" s="51"/>
      <c r="G30" s="60">
        <v>1</v>
      </c>
      <c r="H30" s="60" t="s">
        <v>29</v>
      </c>
      <c r="I30" s="22"/>
      <c r="J30" s="22">
        <f t="shared" si="0"/>
        <v>0</v>
      </c>
      <c r="K30" s="61" t="s">
        <v>81</v>
      </c>
      <c r="L30" s="55"/>
    </row>
    <row r="31" s="3" customFormat="1" ht="67" customHeight="1" spans="1:12">
      <c r="A31" s="19">
        <v>34</v>
      </c>
      <c r="B31" s="56" t="s">
        <v>78</v>
      </c>
      <c r="C31" s="25" t="s">
        <v>79</v>
      </c>
      <c r="D31" s="59"/>
      <c r="E31" s="51" t="s">
        <v>82</v>
      </c>
      <c r="F31" s="51"/>
      <c r="G31" s="60">
        <v>1</v>
      </c>
      <c r="H31" s="60" t="s">
        <v>29</v>
      </c>
      <c r="I31" s="22"/>
      <c r="J31" s="22">
        <f t="shared" si="0"/>
        <v>0</v>
      </c>
      <c r="K31" s="61"/>
      <c r="L31" s="55"/>
    </row>
    <row r="32" s="3" customFormat="1" ht="97" customHeight="1" spans="1:12">
      <c r="A32" s="19">
        <v>35</v>
      </c>
      <c r="B32" s="56" t="s">
        <v>78</v>
      </c>
      <c r="C32" s="25" t="s">
        <v>83</v>
      </c>
      <c r="D32" s="26" t="str">
        <f>_xlfn.DISPIMG("ID_742451C285E745C29DCF41BF826F51B8",1)</f>
        <v>=DISPIMG("ID_742451C285E745C29DCF41BF826F51B8",1)</v>
      </c>
      <c r="E32" s="51" t="s">
        <v>84</v>
      </c>
      <c r="F32" s="51"/>
      <c r="G32" s="30">
        <v>3</v>
      </c>
      <c r="H32" s="30" t="s">
        <v>22</v>
      </c>
      <c r="I32" s="22"/>
      <c r="J32" s="22">
        <f t="shared" si="0"/>
        <v>0</v>
      </c>
      <c r="K32" s="62" t="s">
        <v>85</v>
      </c>
      <c r="L32" s="55"/>
    </row>
    <row r="33" s="1" customFormat="1" ht="135" customHeight="1" spans="1:12">
      <c r="A33" s="19">
        <v>36</v>
      </c>
      <c r="B33" s="56" t="s">
        <v>78</v>
      </c>
      <c r="C33" s="21" t="s">
        <v>20</v>
      </c>
      <c r="D33" s="30" t="str">
        <f>_xlfn.DISPIMG("ID_EC1DD585224842AE8967ADDA6FA9FD6E",1)</f>
        <v>=DISPIMG("ID_EC1DD585224842AE8967ADDA6FA9FD6E",1)</v>
      </c>
      <c r="E33" s="21" t="s">
        <v>86</v>
      </c>
      <c r="F33" s="21"/>
      <c r="G33" s="30">
        <v>1</v>
      </c>
      <c r="H33" s="30" t="s">
        <v>22</v>
      </c>
      <c r="I33" s="22"/>
      <c r="J33" s="22">
        <f t="shared" si="0"/>
        <v>0</v>
      </c>
      <c r="K33" s="31" t="s">
        <v>23</v>
      </c>
      <c r="L33" s="29"/>
    </row>
    <row r="34" s="4" customFormat="1" ht="101" customHeight="1" spans="1:12">
      <c r="A34" s="19">
        <v>37</v>
      </c>
      <c r="B34" s="56" t="s">
        <v>78</v>
      </c>
      <c r="C34" s="21" t="s">
        <v>24</v>
      </c>
      <c r="D34" s="30"/>
      <c r="E34" s="21" t="s">
        <v>25</v>
      </c>
      <c r="F34" s="21"/>
      <c r="G34" s="30">
        <v>4</v>
      </c>
      <c r="H34" s="30" t="s">
        <v>22</v>
      </c>
      <c r="I34" s="22"/>
      <c r="J34" s="22">
        <f t="shared" si="0"/>
        <v>0</v>
      </c>
      <c r="K34" s="31" t="s">
        <v>26</v>
      </c>
      <c r="L34" s="63"/>
    </row>
    <row r="35" customFormat="1" ht="106" customHeight="1" spans="1:12">
      <c r="A35" s="19">
        <v>38</v>
      </c>
      <c r="B35" s="20" t="s">
        <v>87</v>
      </c>
      <c r="C35" s="44" t="s">
        <v>88</v>
      </c>
      <c r="D35" s="44" t="str">
        <f>_xlfn.DISPIMG("ID_68AA7048DD9E4D6A841DE015CB60C782",1)</f>
        <v>=DISPIMG("ID_68AA7048DD9E4D6A841DE015CB60C782",1)</v>
      </c>
      <c r="E35" s="21" t="s">
        <v>89</v>
      </c>
      <c r="F35" s="21"/>
      <c r="G35" s="64">
        <v>1</v>
      </c>
      <c r="H35" s="19" t="s">
        <v>22</v>
      </c>
      <c r="I35" s="22"/>
      <c r="J35" s="22">
        <f t="shared" si="0"/>
        <v>0</v>
      </c>
      <c r="K35" s="53" t="s">
        <v>90</v>
      </c>
      <c r="L35" s="24"/>
    </row>
    <row r="36" s="1" customFormat="1" ht="147" customHeight="1" spans="1:12">
      <c r="A36" s="19">
        <v>39</v>
      </c>
      <c r="B36" s="20" t="s">
        <v>87</v>
      </c>
      <c r="C36" s="56" t="s">
        <v>91</v>
      </c>
      <c r="D36" s="56" t="str">
        <f>_xlfn.DISPIMG("ID_C00989AFD0AB4AE5AE719CA12A44D9F6",1)</f>
        <v>=DISPIMG("ID_C00989AFD0AB4AE5AE719CA12A44D9F6",1)</v>
      </c>
      <c r="E36" s="56" t="s">
        <v>92</v>
      </c>
      <c r="F36" s="56"/>
      <c r="G36" s="37">
        <v>1</v>
      </c>
      <c r="H36" s="37" t="s">
        <v>29</v>
      </c>
      <c r="I36" s="22"/>
      <c r="J36" s="22">
        <f t="shared" ref="J36:J59" si="1">G36*I36</f>
        <v>0</v>
      </c>
      <c r="K36" s="31" t="s">
        <v>93</v>
      </c>
      <c r="L36" s="29"/>
    </row>
    <row r="37" s="3" customFormat="1" ht="55" customHeight="1" spans="1:12">
      <c r="A37" s="19">
        <v>40</v>
      </c>
      <c r="B37" s="56" t="s">
        <v>94</v>
      </c>
      <c r="C37" s="21" t="s">
        <v>95</v>
      </c>
      <c r="D37" s="19" t="str">
        <f>_xlfn.DISPIMG("ID_1BAE6DE420734D63843F213756100A0A",1)</f>
        <v>=DISPIMG("ID_1BAE6DE420734D63843F213756100A0A",1)</v>
      </c>
      <c r="E37" s="51" t="s">
        <v>96</v>
      </c>
      <c r="F37" s="32" t="s">
        <v>97</v>
      </c>
      <c r="G37" s="51">
        <v>2.7</v>
      </c>
      <c r="H37" s="46" t="s">
        <v>40</v>
      </c>
      <c r="I37" s="22"/>
      <c r="J37" s="22">
        <f t="shared" si="1"/>
        <v>0</v>
      </c>
      <c r="K37" s="65" t="s">
        <v>72</v>
      </c>
      <c r="L37" s="55"/>
    </row>
    <row r="38" s="3" customFormat="1" ht="55" customHeight="1" spans="1:12">
      <c r="A38" s="19">
        <v>41</v>
      </c>
      <c r="B38" s="56"/>
      <c r="C38" s="21"/>
      <c r="D38" s="19"/>
      <c r="E38" s="51"/>
      <c r="F38" s="32" t="s">
        <v>56</v>
      </c>
      <c r="G38" s="51">
        <v>2.7</v>
      </c>
      <c r="H38" s="46" t="s">
        <v>40</v>
      </c>
      <c r="I38" s="22"/>
      <c r="J38" s="22">
        <f t="shared" si="1"/>
        <v>0</v>
      </c>
      <c r="K38" s="65"/>
      <c r="L38" s="55"/>
    </row>
    <row r="39" s="3" customFormat="1" ht="55" customHeight="1" spans="1:12">
      <c r="A39" s="19">
        <v>42</v>
      </c>
      <c r="B39" s="56"/>
      <c r="C39" s="21"/>
      <c r="D39" s="19"/>
      <c r="E39" s="51"/>
      <c r="F39" s="51" t="s">
        <v>73</v>
      </c>
      <c r="G39" s="51">
        <v>1</v>
      </c>
      <c r="H39" s="46" t="s">
        <v>15</v>
      </c>
      <c r="I39" s="22"/>
      <c r="J39" s="22">
        <f t="shared" si="1"/>
        <v>0</v>
      </c>
      <c r="K39" s="65"/>
      <c r="L39" s="55"/>
    </row>
    <row r="40" s="3" customFormat="1" ht="55" customHeight="1" spans="1:12">
      <c r="A40" s="19">
        <v>43</v>
      </c>
      <c r="B40" s="56"/>
      <c r="C40" s="21"/>
      <c r="D40" s="19"/>
      <c r="E40" s="58" t="s">
        <v>98</v>
      </c>
      <c r="F40" s="32" t="s">
        <v>75</v>
      </c>
      <c r="G40" s="51">
        <v>1.2</v>
      </c>
      <c r="H40" s="46" t="s">
        <v>40</v>
      </c>
      <c r="I40" s="22"/>
      <c r="J40" s="22">
        <f t="shared" si="1"/>
        <v>0</v>
      </c>
      <c r="K40" s="65"/>
      <c r="L40" s="55"/>
    </row>
    <row r="41" s="1" customFormat="1" ht="116" customHeight="1" spans="1:12">
      <c r="A41" s="19">
        <v>44</v>
      </c>
      <c r="B41" s="36" t="s">
        <v>99</v>
      </c>
      <c r="C41" s="66" t="s">
        <v>100</v>
      </c>
      <c r="D41" s="66" t="str">
        <f>_xlfn.DISPIMG("ID_7E47375D0354499AA22E2D130B5B722B",1)</f>
        <v>=DISPIMG("ID_7E47375D0354499AA22E2D130B5B722B",1)</v>
      </c>
      <c r="E41" s="66" t="s">
        <v>101</v>
      </c>
      <c r="F41" s="66"/>
      <c r="G41" s="60">
        <v>2</v>
      </c>
      <c r="H41" s="60" t="s">
        <v>22</v>
      </c>
      <c r="I41" s="22"/>
      <c r="J41" s="22">
        <f t="shared" si="1"/>
        <v>0</v>
      </c>
      <c r="K41" s="31" t="s">
        <v>102</v>
      </c>
      <c r="L41" s="29"/>
    </row>
    <row r="42" ht="121" customHeight="1" spans="1:12">
      <c r="A42" s="19">
        <v>45</v>
      </c>
      <c r="B42" s="36" t="s">
        <v>99</v>
      </c>
      <c r="C42" s="64" t="s">
        <v>103</v>
      </c>
      <c r="D42" s="67" t="str">
        <f>_xlfn.DISPIMG("ID_17A65DBB43B749DFA56DAB4E92BB2DAF",1)</f>
        <v>=DISPIMG("ID_17A65DBB43B749DFA56DAB4E92BB2DAF",1)</v>
      </c>
      <c r="E42" s="67" t="s">
        <v>104</v>
      </c>
      <c r="F42" s="67"/>
      <c r="G42" s="64">
        <v>2</v>
      </c>
      <c r="H42" s="19" t="s">
        <v>105</v>
      </c>
      <c r="I42" s="22"/>
      <c r="J42" s="22">
        <f t="shared" si="1"/>
        <v>0</v>
      </c>
      <c r="K42" s="68" t="s">
        <v>106</v>
      </c>
      <c r="L42" s="24"/>
    </row>
    <row r="43" ht="94" customHeight="1" spans="1:12">
      <c r="A43" s="19">
        <v>46</v>
      </c>
      <c r="B43" s="20" t="s">
        <v>107</v>
      </c>
      <c r="C43" s="44" t="s">
        <v>108</v>
      </c>
      <c r="D43" s="44" t="str">
        <f>_xlfn.DISPIMG("ID_70FF6C2A2C074253A7A4B98A334D39D6",1)</f>
        <v>=DISPIMG("ID_70FF6C2A2C074253A7A4B98A334D39D6",1)</v>
      </c>
      <c r="E43" s="54" t="s">
        <v>109</v>
      </c>
      <c r="F43" s="54"/>
      <c r="G43" s="44">
        <v>2</v>
      </c>
      <c r="H43" s="52" t="s">
        <v>22</v>
      </c>
      <c r="I43" s="22"/>
      <c r="J43" s="22">
        <f t="shared" si="1"/>
        <v>0</v>
      </c>
      <c r="K43" s="69" t="s">
        <v>110</v>
      </c>
      <c r="L43" s="24"/>
    </row>
    <row r="44" ht="123" customHeight="1" spans="1:12">
      <c r="A44" s="19">
        <v>47</v>
      </c>
      <c r="B44" s="20" t="s">
        <v>107</v>
      </c>
      <c r="C44" s="44" t="s">
        <v>111</v>
      </c>
      <c r="D44" s="44" t="str">
        <f>_xlfn.DISPIMG("ID_FCCA558102054C179B64B7D9A00080A2",1)</f>
        <v>=DISPIMG("ID_FCCA558102054C179B64B7D9A00080A2",1)</v>
      </c>
      <c r="E44" s="54" t="s">
        <v>84</v>
      </c>
      <c r="F44" s="54"/>
      <c r="G44" s="44">
        <v>2</v>
      </c>
      <c r="H44" s="52" t="s">
        <v>22</v>
      </c>
      <c r="I44" s="22"/>
      <c r="J44" s="22">
        <f t="shared" si="1"/>
        <v>0</v>
      </c>
      <c r="K44" s="41" t="s">
        <v>112</v>
      </c>
      <c r="L44" s="24"/>
    </row>
    <row r="45" ht="118" customHeight="1" spans="1:12">
      <c r="A45" s="19">
        <v>48</v>
      </c>
      <c r="B45" s="20" t="s">
        <v>107</v>
      </c>
      <c r="C45" s="64" t="s">
        <v>103</v>
      </c>
      <c r="D45" s="67" t="str">
        <f>_xlfn.DISPIMG("ID_63C50305FC3F40BAB48F1200F062F3F2",1)</f>
        <v>=DISPIMG("ID_63C50305FC3F40BAB48F1200F062F3F2",1)</v>
      </c>
      <c r="E45" s="67" t="s">
        <v>104</v>
      </c>
      <c r="F45" s="67"/>
      <c r="G45" s="64">
        <v>2</v>
      </c>
      <c r="H45" s="19" t="s">
        <v>105</v>
      </c>
      <c r="I45" s="22"/>
      <c r="J45" s="22">
        <f t="shared" si="1"/>
        <v>0</v>
      </c>
      <c r="K45" s="68" t="s">
        <v>113</v>
      </c>
      <c r="L45" s="24"/>
    </row>
    <row r="46" ht="94" customHeight="1" spans="1:12">
      <c r="A46" s="19">
        <v>49</v>
      </c>
      <c r="B46" s="20" t="s">
        <v>114</v>
      </c>
      <c r="C46" s="54" t="s">
        <v>115</v>
      </c>
      <c r="D46" s="70" t="str">
        <f>_xlfn.DISPIMG("ID_C44CF8DEBFA143E0A09F641E71583902",1)</f>
        <v>=DISPIMG("ID_C44CF8DEBFA143E0A09F641E71583902",1)</v>
      </c>
      <c r="E46" s="21" t="s">
        <v>116</v>
      </c>
      <c r="F46" s="71" t="s">
        <v>117</v>
      </c>
      <c r="G46" s="40">
        <v>18</v>
      </c>
      <c r="H46" s="40" t="s">
        <v>40</v>
      </c>
      <c r="I46" s="22"/>
      <c r="J46" s="22">
        <f t="shared" si="1"/>
        <v>0</v>
      </c>
      <c r="K46" s="72" t="s">
        <v>118</v>
      </c>
      <c r="L46" s="73" t="s">
        <v>66</v>
      </c>
    </row>
    <row r="47" ht="110" customHeight="1" spans="1:12">
      <c r="A47" s="19">
        <v>50</v>
      </c>
      <c r="B47" s="20" t="s">
        <v>114</v>
      </c>
      <c r="C47" s="54"/>
      <c r="D47" s="70"/>
      <c r="E47" s="21"/>
      <c r="F47" s="32" t="s">
        <v>119</v>
      </c>
      <c r="G47" s="40">
        <v>18</v>
      </c>
      <c r="H47" s="56" t="s">
        <v>120</v>
      </c>
      <c r="I47" s="22"/>
      <c r="J47" s="22">
        <f t="shared" si="1"/>
        <v>0</v>
      </c>
      <c r="K47" s="72"/>
      <c r="L47" s="73"/>
    </row>
    <row r="48" ht="62" customHeight="1" spans="1:12">
      <c r="A48" s="19">
        <v>51</v>
      </c>
      <c r="B48" s="20" t="s">
        <v>114</v>
      </c>
      <c r="C48" s="44" t="s">
        <v>121</v>
      </c>
      <c r="D48" s="74" t="str">
        <f>_xlfn.DISPIMG("ID_0EE1A7CC590A496C9DCE9D05D2F048EE",1)</f>
        <v>=DISPIMG("ID_0EE1A7CC590A496C9DCE9D05D2F048EE",1)</v>
      </c>
      <c r="E48" s="54" t="s">
        <v>122</v>
      </c>
      <c r="F48" s="54"/>
      <c r="G48" s="44">
        <v>6</v>
      </c>
      <c r="H48" s="52" t="s">
        <v>22</v>
      </c>
      <c r="I48" s="22"/>
      <c r="J48" s="22">
        <f t="shared" si="1"/>
        <v>0</v>
      </c>
      <c r="K48" s="75" t="s">
        <v>123</v>
      </c>
      <c r="L48" s="24"/>
    </row>
    <row r="49" ht="78" customHeight="1" spans="1:12">
      <c r="A49" s="19">
        <v>52</v>
      </c>
      <c r="B49" s="20" t="s">
        <v>114</v>
      </c>
      <c r="C49" s="44" t="s">
        <v>121</v>
      </c>
      <c r="D49" s="76"/>
      <c r="E49" s="77" t="s">
        <v>124</v>
      </c>
      <c r="F49" s="78"/>
      <c r="G49" s="44">
        <v>12</v>
      </c>
      <c r="H49" s="52" t="s">
        <v>22</v>
      </c>
      <c r="I49" s="22"/>
      <c r="J49" s="22">
        <f t="shared" si="1"/>
        <v>0</v>
      </c>
      <c r="K49" s="79"/>
      <c r="L49" s="24"/>
    </row>
    <row r="50" ht="111" customHeight="1" spans="1:12">
      <c r="A50" s="19">
        <v>53</v>
      </c>
      <c r="B50" s="20" t="s">
        <v>114</v>
      </c>
      <c r="C50" s="44" t="s">
        <v>17</v>
      </c>
      <c r="D50" s="44" t="str">
        <f>_xlfn.DISPIMG("ID_F7AD0F6D5D53417BA0E0E76FD8D9EEE5",1)</f>
        <v>=DISPIMG("ID_F7AD0F6D5D53417BA0E0E76FD8D9EEE5",1)</v>
      </c>
      <c r="E50" s="20" t="s">
        <v>125</v>
      </c>
      <c r="F50" s="54"/>
      <c r="G50" s="44">
        <v>6</v>
      </c>
      <c r="H50" s="52" t="s">
        <v>29</v>
      </c>
      <c r="I50" s="22"/>
      <c r="J50" s="22">
        <f t="shared" si="1"/>
        <v>0</v>
      </c>
      <c r="K50" s="31" t="s">
        <v>126</v>
      </c>
      <c r="L50" s="24"/>
    </row>
    <row r="51" ht="111" customHeight="1" spans="1:12">
      <c r="A51" s="19">
        <v>54</v>
      </c>
      <c r="B51" s="20" t="s">
        <v>114</v>
      </c>
      <c r="C51" s="44" t="s">
        <v>127</v>
      </c>
      <c r="D51" s="44" t="str">
        <f>_xlfn.DISPIMG("ID_D33E8AF0D72A48E29769F947AC3E5EE5",1)</f>
        <v>=DISPIMG("ID_D33E8AF0D72A48E29769F947AC3E5EE5",1)</v>
      </c>
      <c r="E51" s="20" t="s">
        <v>128</v>
      </c>
      <c r="F51" s="54"/>
      <c r="G51" s="44">
        <v>12</v>
      </c>
      <c r="H51" s="52" t="s">
        <v>29</v>
      </c>
      <c r="I51" s="22"/>
      <c r="J51" s="22">
        <f t="shared" si="1"/>
        <v>0</v>
      </c>
      <c r="K51" s="31" t="s">
        <v>126</v>
      </c>
      <c r="L51" s="24"/>
    </row>
    <row r="52" ht="140" customHeight="1" spans="1:12">
      <c r="A52" s="19">
        <v>55</v>
      </c>
      <c r="B52" s="20" t="s">
        <v>114</v>
      </c>
      <c r="C52" s="44" t="s">
        <v>129</v>
      </c>
      <c r="D52" s="44" t="str">
        <f>_xlfn.DISPIMG("ID_DF4E13A068A9486BAAE6D57BFFA62842",1)</f>
        <v>=DISPIMG("ID_DF4E13A068A9486BAAE6D57BFFA62842",1)</v>
      </c>
      <c r="E52" s="54" t="s">
        <v>84</v>
      </c>
      <c r="F52" s="54"/>
      <c r="G52" s="44">
        <v>18</v>
      </c>
      <c r="H52" s="52" t="s">
        <v>29</v>
      </c>
      <c r="I52" s="22"/>
      <c r="J52" s="22">
        <f t="shared" si="1"/>
        <v>0</v>
      </c>
      <c r="K52" s="53" t="s">
        <v>130</v>
      </c>
      <c r="L52" s="24"/>
    </row>
    <row r="53" ht="61" customHeight="1" spans="1:12">
      <c r="A53" s="19">
        <v>56</v>
      </c>
      <c r="B53" s="20" t="s">
        <v>114</v>
      </c>
      <c r="C53" s="44" t="s">
        <v>131</v>
      </c>
      <c r="D53" s="44" t="str">
        <f>_xlfn.DISPIMG("ID_18939C01F4514D7C9C35D1C4E63B84CC",1)</f>
        <v>=DISPIMG("ID_18939C01F4514D7C9C35D1C4E63B84CC",1)</v>
      </c>
      <c r="E53" s="54" t="s">
        <v>132</v>
      </c>
      <c r="F53" s="54"/>
      <c r="G53" s="44">
        <v>6</v>
      </c>
      <c r="H53" s="52" t="s">
        <v>22</v>
      </c>
      <c r="I53" s="22"/>
      <c r="J53" s="22">
        <f t="shared" si="1"/>
        <v>0</v>
      </c>
      <c r="K53" s="41" t="s">
        <v>133</v>
      </c>
      <c r="L53" s="24"/>
    </row>
    <row r="54" ht="61" customHeight="1" spans="1:12">
      <c r="A54" s="19">
        <v>57</v>
      </c>
      <c r="B54" s="20" t="s">
        <v>114</v>
      </c>
      <c r="C54" s="44"/>
      <c r="D54" s="44"/>
      <c r="E54" s="54" t="s">
        <v>134</v>
      </c>
      <c r="F54" s="54"/>
      <c r="G54" s="44">
        <v>12</v>
      </c>
      <c r="H54" s="52" t="s">
        <v>22</v>
      </c>
      <c r="I54" s="22"/>
      <c r="J54" s="22">
        <f t="shared" si="1"/>
        <v>0</v>
      </c>
      <c r="K54" s="41"/>
      <c r="L54" s="24"/>
    </row>
    <row r="55" ht="61" customHeight="1" spans="1:12">
      <c r="A55" s="19">
        <v>58</v>
      </c>
      <c r="B55" s="20" t="s">
        <v>114</v>
      </c>
      <c r="C55" s="44" t="s">
        <v>135</v>
      </c>
      <c r="D55" s="44" t="str">
        <f>_xlfn.DISPIMG("ID_C6D11AE0598343A8852D28729D971790",1)</f>
        <v>=DISPIMG("ID_C6D11AE0598343A8852D28729D971790",1)</v>
      </c>
      <c r="E55" s="54" t="s">
        <v>132</v>
      </c>
      <c r="F55" s="54"/>
      <c r="G55" s="44">
        <v>6</v>
      </c>
      <c r="H55" s="52" t="s">
        <v>22</v>
      </c>
      <c r="I55" s="22"/>
      <c r="J55" s="22">
        <f t="shared" si="1"/>
        <v>0</v>
      </c>
      <c r="K55" s="41" t="s">
        <v>136</v>
      </c>
      <c r="L55" s="24"/>
    </row>
    <row r="56" ht="61" customHeight="1" spans="1:12">
      <c r="A56" s="19">
        <v>59</v>
      </c>
      <c r="B56" s="20" t="s">
        <v>114</v>
      </c>
      <c r="C56" s="44" t="s">
        <v>135</v>
      </c>
      <c r="D56" s="44"/>
      <c r="E56" s="54" t="s">
        <v>134</v>
      </c>
      <c r="F56" s="54"/>
      <c r="G56" s="44">
        <v>12</v>
      </c>
      <c r="H56" s="52" t="s">
        <v>22</v>
      </c>
      <c r="I56" s="22"/>
      <c r="J56" s="22">
        <f t="shared" si="1"/>
        <v>0</v>
      </c>
      <c r="K56" s="41"/>
      <c r="L56" s="24"/>
    </row>
    <row r="57" ht="129" customHeight="1" spans="1:12">
      <c r="A57" s="19">
        <v>60</v>
      </c>
      <c r="B57" s="20" t="s">
        <v>114</v>
      </c>
      <c r="C57" s="44" t="s">
        <v>103</v>
      </c>
      <c r="D57" s="44" t="str">
        <f>_xlfn.DISPIMG("ID_E1E7E2976CAA48D28DBACB0C31167FA7",1)</f>
        <v>=DISPIMG("ID_E1E7E2976CAA48D28DBACB0C31167FA7",1)</v>
      </c>
      <c r="E57" s="20" t="s">
        <v>137</v>
      </c>
      <c r="F57" s="20"/>
      <c r="G57" s="44">
        <v>18</v>
      </c>
      <c r="H57" s="52" t="s">
        <v>29</v>
      </c>
      <c r="I57" s="22"/>
      <c r="J57" s="22">
        <f t="shared" si="1"/>
        <v>0</v>
      </c>
      <c r="K57" s="28" t="s">
        <v>138</v>
      </c>
      <c r="L57" s="24"/>
    </row>
    <row r="58" ht="72" customHeight="1" spans="1:12">
      <c r="A58" s="19">
        <v>61</v>
      </c>
      <c r="B58" s="20" t="s">
        <v>139</v>
      </c>
      <c r="C58" s="20" t="s">
        <v>140</v>
      </c>
      <c r="D58" s="80" t="str">
        <f>_xlfn.DISPIMG("ID_09333E97448C46188B666F3E4AAD4B96",1)</f>
        <v>=DISPIMG("ID_09333E97448C46188B666F3E4AAD4B96",1)</v>
      </c>
      <c r="E58" s="81"/>
      <c r="F58" s="82"/>
      <c r="G58" s="44">
        <v>18</v>
      </c>
      <c r="H58" s="52" t="s">
        <v>22</v>
      </c>
      <c r="I58" s="22"/>
      <c r="J58" s="22">
        <f t="shared" si="1"/>
        <v>0</v>
      </c>
      <c r="K58" s="83"/>
      <c r="L58" s="24"/>
    </row>
    <row r="59" ht="77" customHeight="1" spans="1:12">
      <c r="A59" s="19">
        <v>62</v>
      </c>
      <c r="B59" s="20" t="s">
        <v>139</v>
      </c>
      <c r="C59" s="20" t="s">
        <v>141</v>
      </c>
      <c r="D59" s="84"/>
      <c r="E59" s="81"/>
      <c r="F59" s="82"/>
      <c r="G59" s="44">
        <v>36</v>
      </c>
      <c r="H59" s="52" t="s">
        <v>22</v>
      </c>
      <c r="I59" s="22"/>
      <c r="J59" s="22">
        <f t="shared" si="1"/>
        <v>0</v>
      </c>
      <c r="K59" s="83"/>
      <c r="L59" s="24"/>
    </row>
    <row r="60" ht="42" customHeight="1" spans="1:12">
      <c r="A60" s="19"/>
      <c r="B60" s="85"/>
      <c r="C60" s="85"/>
      <c r="D60" s="85"/>
      <c r="E60" s="85"/>
      <c r="F60" s="85"/>
      <c r="G60" s="85"/>
      <c r="H60" s="86"/>
      <c r="I60" s="87">
        <f>SUM(J3:J59)</f>
        <v>0</v>
      </c>
      <c r="J60" s="88"/>
      <c r="K60" s="83">
        <f>I60</f>
        <v>0</v>
      </c>
      <c r="L60" s="24"/>
    </row>
  </sheetData>
  <autoFilter xmlns:etc="http://www.wps.cn/officeDocument/2017/etCustomData" ref="A2:K60" etc:filterBottomFollowUsedRange="0">
    <extLst/>
  </autoFilter>
  <mergeCells count="80">
    <mergeCell ref="A1:K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8:F18"/>
    <mergeCell ref="E19:F19"/>
    <mergeCell ref="E20:F20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41:F41"/>
    <mergeCell ref="E42:F42"/>
    <mergeCell ref="E43:F43"/>
    <mergeCell ref="E44:F44"/>
    <mergeCell ref="E45:F45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I60:J60"/>
    <mergeCell ref="B24:B27"/>
    <mergeCell ref="B37:B40"/>
    <mergeCell ref="C15:C17"/>
    <mergeCell ref="C21:C23"/>
    <mergeCell ref="C24:C27"/>
    <mergeCell ref="C37:C40"/>
    <mergeCell ref="C46:C47"/>
    <mergeCell ref="C53:C54"/>
    <mergeCell ref="D5:D6"/>
    <mergeCell ref="D15:D17"/>
    <mergeCell ref="D21:D23"/>
    <mergeCell ref="D24:D27"/>
    <mergeCell ref="D30:D31"/>
    <mergeCell ref="D33:D34"/>
    <mergeCell ref="D37:D40"/>
    <mergeCell ref="D46:D47"/>
    <mergeCell ref="D48:D49"/>
    <mergeCell ref="D53:D54"/>
    <mergeCell ref="D55:D56"/>
    <mergeCell ref="D58:D59"/>
    <mergeCell ref="E15:E17"/>
    <mergeCell ref="E21:E23"/>
    <mergeCell ref="E24:E26"/>
    <mergeCell ref="E37:E39"/>
    <mergeCell ref="E46:E47"/>
    <mergeCell ref="K15:K17"/>
    <mergeCell ref="K21:K23"/>
    <mergeCell ref="K24:K27"/>
    <mergeCell ref="K30:K31"/>
    <mergeCell ref="K37:K40"/>
    <mergeCell ref="K46:K47"/>
    <mergeCell ref="K48:K49"/>
    <mergeCell ref="K53:K54"/>
    <mergeCell ref="K55:K56"/>
    <mergeCell ref="L15:L17"/>
    <mergeCell ref="L46:L47"/>
  </mergeCells>
  <dataValidations count="1">
    <dataValidation allowBlank="1" showInputMessage="1" showErrorMessage="1" sqref="D18 D41"/>
  </dataValidations>
  <printOptions horizontalCentered="1"/>
  <pageMargins left="0.393055555555556" right="0.393055555555556" top="0.393055555555556" bottom="0.393055555555556" header="0.5" footer="0.5"/>
  <pageSetup paperSize="9" scale="5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伍卓坚</cp:lastModifiedBy>
  <dcterms:created xsi:type="dcterms:W3CDTF">2025-05-09T10:18:00Z</dcterms:created>
  <dcterms:modified xsi:type="dcterms:W3CDTF">2026-05-03T03:45:52Z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25E8F4DCC6F5431A9085C60373C2A8E4_13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